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 Frković\Desktop\vijeće 23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Sheet1!$I$3:$I$64</definedName>
  </definedNames>
  <calcPr calcId="162913"/>
</workbook>
</file>

<file path=xl/calcChain.xml><?xml version="1.0" encoding="utf-8"?>
<calcChain xmlns="http://schemas.openxmlformats.org/spreadsheetml/2006/main">
  <c r="J67" i="1" l="1"/>
  <c r="H53" i="1"/>
  <c r="H50" i="1"/>
  <c r="H47" i="1"/>
  <c r="H36" i="1"/>
  <c r="H28" i="1"/>
  <c r="H30" i="1"/>
  <c r="H40" i="1"/>
  <c r="H37" i="1"/>
  <c r="H24" i="1"/>
  <c r="H63" i="1" s="1"/>
  <c r="L55" i="1"/>
  <c r="O33" i="1" l="1"/>
  <c r="L21" i="1"/>
  <c r="L23" i="1" s="1"/>
  <c r="L25" i="1" s="1"/>
  <c r="H19" i="1"/>
  <c r="K8" i="1" l="1"/>
  <c r="K12" i="1"/>
  <c r="K10" i="1"/>
  <c r="F40" i="1" l="1"/>
  <c r="F30" i="1"/>
  <c r="F53" i="1" l="1"/>
  <c r="F50" i="1"/>
  <c r="F47" i="1"/>
  <c r="F37" i="1"/>
  <c r="F59" i="1" l="1"/>
  <c r="F36" i="1"/>
  <c r="F28" i="1"/>
  <c r="F24" i="1"/>
  <c r="F19" i="1"/>
  <c r="G7" i="1" s="1"/>
  <c r="G18" i="1" l="1"/>
  <c r="G14" i="1"/>
  <c r="G17" i="1"/>
  <c r="G12" i="1"/>
  <c r="G10" i="1"/>
  <c r="G16" i="1"/>
  <c r="G6" i="1"/>
  <c r="G15" i="1"/>
  <c r="G8" i="1"/>
  <c r="F63" i="1"/>
  <c r="C19" i="1"/>
  <c r="C30" i="1"/>
  <c r="C28" i="1" s="1"/>
  <c r="G48" i="1" l="1"/>
  <c r="G46" i="1"/>
  <c r="G38" i="1"/>
  <c r="G52" i="1"/>
  <c r="G41" i="1"/>
  <c r="G34" i="1"/>
  <c r="G54" i="1"/>
  <c r="G33" i="1"/>
  <c r="G45" i="1"/>
  <c r="G51" i="1"/>
  <c r="G25" i="1"/>
  <c r="G31" i="1"/>
  <c r="G42" i="1"/>
  <c r="G49" i="1"/>
  <c r="G57" i="1"/>
  <c r="G60" i="1"/>
  <c r="G26" i="1"/>
  <c r="G35" i="1"/>
  <c r="G32" i="1"/>
  <c r="G43" i="1"/>
  <c r="G39" i="1"/>
  <c r="G55" i="1"/>
  <c r="G27" i="1"/>
  <c r="G29" i="1"/>
  <c r="G44" i="1"/>
  <c r="G56" i="1"/>
  <c r="D19" i="1"/>
  <c r="G37" i="1" l="1"/>
  <c r="G50" i="1"/>
  <c r="G40" i="1"/>
  <c r="G36" i="1" s="1"/>
  <c r="G30" i="1"/>
  <c r="G28" i="1" s="1"/>
  <c r="G24" i="1"/>
  <c r="G53" i="1"/>
  <c r="G59" i="1"/>
  <c r="G47" i="1"/>
  <c r="D30" i="1"/>
  <c r="D37" i="1"/>
  <c r="G63" i="1" l="1"/>
  <c r="D59" i="1"/>
  <c r="C59" i="1"/>
  <c r="D58" i="1"/>
  <c r="C58" i="1"/>
  <c r="D53" i="1"/>
  <c r="C53" i="1"/>
  <c r="D50" i="1"/>
  <c r="C50" i="1"/>
  <c r="D47" i="1"/>
  <c r="C47" i="1"/>
  <c r="D40" i="1"/>
  <c r="C40" i="1"/>
  <c r="D28" i="1"/>
  <c r="D24" i="1"/>
  <c r="C24" i="1"/>
  <c r="G19" i="1" l="1"/>
  <c r="D36" i="1"/>
  <c r="D63" i="1" s="1"/>
  <c r="C36" i="1"/>
  <c r="C63" i="1" l="1"/>
</calcChain>
</file>

<file path=xl/sharedStrings.xml><?xml version="1.0" encoding="utf-8"?>
<sst xmlns="http://schemas.openxmlformats.org/spreadsheetml/2006/main" count="144" uniqueCount="94">
  <si>
    <t>RB</t>
  </si>
  <si>
    <t>PRIHODI PO VRSTAMA</t>
  </si>
  <si>
    <t>STRUKTURA %</t>
  </si>
  <si>
    <t>1.</t>
  </si>
  <si>
    <t>Prihodi od boravišne pristojbe</t>
  </si>
  <si>
    <t>2.</t>
  </si>
  <si>
    <t>Prihodi od turističke članarine</t>
  </si>
  <si>
    <t>3.</t>
  </si>
  <si>
    <t>Prihodi iz proračuna općine Brdovec</t>
  </si>
  <si>
    <t>Prihodi od Općine Dubravica</t>
  </si>
  <si>
    <t>5.</t>
  </si>
  <si>
    <t>Prihodi od Općine Marija Gorica</t>
  </si>
  <si>
    <t>Prihodi od sponzorstva i donacija</t>
  </si>
  <si>
    <t>Prihodi od drugih aktivnosti</t>
  </si>
  <si>
    <t>IPA i sl. projekti</t>
  </si>
  <si>
    <t>Ostali nespomenuti prihodi</t>
  </si>
  <si>
    <t xml:space="preserve">SVEUKUPNO PRIHODI </t>
  </si>
  <si>
    <t>RASHODI PO VRSTAMA</t>
  </si>
  <si>
    <t>I.</t>
  </si>
  <si>
    <t>ADMINISTRATIVNI RASHODI</t>
  </si>
  <si>
    <t>Rashodi ureda za radnike</t>
  </si>
  <si>
    <t>Rashodi ureda</t>
  </si>
  <si>
    <t>Rashodi za rad tijela Turističke zajednice</t>
  </si>
  <si>
    <t>II.</t>
  </si>
  <si>
    <t>DIZAJN VRIJEDNOSTI</t>
  </si>
  <si>
    <r>
      <t xml:space="preserve">Poticanje i sudjelovanje u uređenju /općine/mjesta/ </t>
    </r>
    <r>
      <rPr>
        <b/>
        <sz val="10"/>
        <color rgb="FF000000"/>
        <rFont val="Calibri"/>
        <family val="2"/>
        <charset val="238"/>
      </rPr>
      <t>(osim izgradnje komunalne infrastrukture)</t>
    </r>
  </si>
  <si>
    <t>1.1.</t>
  </si>
  <si>
    <t>Manifestacije</t>
  </si>
  <si>
    <t>2.1.</t>
  </si>
  <si>
    <t>Kulturno-zabavne</t>
  </si>
  <si>
    <t>2.2.</t>
  </si>
  <si>
    <t xml:space="preserve">Sportske manifestacije </t>
  </si>
  <si>
    <t>2.3.</t>
  </si>
  <si>
    <t>2.4.</t>
  </si>
  <si>
    <t>Ostale manifestacije</t>
  </si>
  <si>
    <t>2.5.</t>
  </si>
  <si>
    <t>Potpore manifestacijama (suorganizacija s drugim subjektima te donacije drugima za manifestacije)</t>
  </si>
  <si>
    <t xml:space="preserve">Novi proizvodi </t>
  </si>
  <si>
    <t>III.</t>
  </si>
  <si>
    <t xml:space="preserve">KOMUNIKACIJA VRIJEDNOSTI </t>
  </si>
  <si>
    <t>Online komunikacije</t>
  </si>
  <si>
    <t>Internet oglašavanje</t>
  </si>
  <si>
    <t>1.2.</t>
  </si>
  <si>
    <t>Internet stranice i upravljanje Internet stranicama</t>
  </si>
  <si>
    <t>Offline komunikacije</t>
  </si>
  <si>
    <t>Oglašavanje u promotivnim kampanjama javnog i privatnog sektora</t>
  </si>
  <si>
    <t>Opće oglašavanje (Oglašavanje u tisku, TV oglašavanje…)</t>
  </si>
  <si>
    <t>Brošure i ostali tiskani materijali</t>
  </si>
  <si>
    <t>Suveniri i promo materijali</t>
  </si>
  <si>
    <t>Info table</t>
  </si>
  <si>
    <t>Smeđa signalizacija</t>
  </si>
  <si>
    <t>IV.</t>
  </si>
  <si>
    <t>DISTRIBUCIJA I PRODAJA VRIJEDNOSTI</t>
  </si>
  <si>
    <t>Sajmovi (u skladu sa zakonskim propisima i propisanim pravilima za sustav TZ)</t>
  </si>
  <si>
    <t>Studijska putovanja</t>
  </si>
  <si>
    <t>V.</t>
  </si>
  <si>
    <t>INTERNI MARKETING</t>
  </si>
  <si>
    <t>Edukacija (zaposleni, subjekti javnog i privatnog sektora)</t>
  </si>
  <si>
    <t xml:space="preserve">Koordinacija subjekata koji su neposredno ili posredno uključeni u turistički promet 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</si>
  <si>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</si>
  <si>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</si>
  <si>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</si>
  <si>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</si>
  <si>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</si>
  <si>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Banka fotografija i priprema u izdavaštvu</t>
  </si>
  <si>
    <t xml:space="preserve">VII. </t>
  </si>
  <si>
    <t>POSEBNI PROGRAMI</t>
  </si>
  <si>
    <t>VIII.</t>
  </si>
  <si>
    <r>
      <t xml:space="preserve">OSTALO </t>
    </r>
    <r>
      <rPr>
        <sz val="10"/>
        <color rgb="FF000000"/>
        <rFont val="Calibri"/>
        <family val="2"/>
        <charset val="238"/>
      </rPr>
      <t>(planovi razvoja turizma, strateški marketing planovi i ostalo)</t>
    </r>
  </si>
  <si>
    <t>IX.</t>
  </si>
  <si>
    <t>TRANSFER BORAVIŠNE PRISTOJBE OPĆINI/ GRADU 30%</t>
  </si>
  <si>
    <t>X.</t>
  </si>
  <si>
    <t>POKRIVANJE MANJKA IZ PRETHODNE GODINE ( ukoliko je isti ostvaren)</t>
  </si>
  <si>
    <t>SVEUKUPNO RASHODI</t>
  </si>
  <si>
    <t>PRIJENOS VIŠKA U IDUĆU GODINU - POKRIVANJE MANJKA U IDUĆOJ GODINI (SVEUKUPNI PRIHODI UMANJENI ZA SVEUKUPNE RASHODE)</t>
  </si>
  <si>
    <t>Prijenos prihoda prethodne godine (Višak prethodne godine)</t>
  </si>
  <si>
    <t xml:space="preserve">IPA i sl. projekti </t>
  </si>
  <si>
    <t>PLAN 2017</t>
  </si>
  <si>
    <t>PLAN 2016 (rebalans)</t>
  </si>
  <si>
    <t>PLAN 2018</t>
  </si>
  <si>
    <t>rebalans 2017</t>
  </si>
  <si>
    <t>30.000.00</t>
  </si>
  <si>
    <t>PLAN 2019</t>
  </si>
  <si>
    <t>tč</t>
  </si>
  <si>
    <t>eu</t>
  </si>
  <si>
    <t>bp</t>
  </si>
  <si>
    <t>ostalo</t>
  </si>
  <si>
    <t>izvori</t>
  </si>
  <si>
    <t>o</t>
  </si>
  <si>
    <t>Prihodi iz proračuna općine Brdovec - EU</t>
  </si>
  <si>
    <t>Prihodi iz proračuna općine Dubravica - EU</t>
  </si>
  <si>
    <t>Prihodi iz proračuna općine Marija Gorica- EU</t>
  </si>
  <si>
    <t>skiuti od manif berba regvert i sava 40000</t>
  </si>
  <si>
    <t>TZ Savsko-sutlanska dolina i brigi, financijski plan za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</si>
</sst>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4" fontId="5" fillId="7" borderId="0" xfId="0" applyNumberFormat="1" applyFont="1" applyFill="1" applyBorder="1" applyAlignment="1">
      <alignment horizontal="right" vertical="center"/>
    </xf>
    <xf numFmtId="2" fontId="0" fillId="0" borderId="0" xfId="0" applyNumberFormat="1"/>
    <xf numFmtId="0" fontId="0" fillId="6" borderId="0" xfId="0" applyFill="1"/>
    <xf numFmtId="4" fontId="5" fillId="6" borderId="0" xfId="0" applyNumberFormat="1" applyFont="1" applyFill="1" applyBorder="1" applyAlignment="1">
      <alignment horizontal="right" vertical="center"/>
    </xf>
    <xf numFmtId="2" fontId="0" fillId="6" borderId="0" xfId="0" applyNumberFormat="1" applyFill="1"/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4" fontId="1" fillId="7" borderId="0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horizontal="right" vertical="center"/>
    </xf>
    <xf numFmtId="4" fontId="5" fillId="6" borderId="1" xfId="0" applyNumberFormat="1" applyFon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right" vertical="center"/>
    </xf>
    <xf numFmtId="4" fontId="5" fillId="7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horizontal="right" vertical="center"/>
    </xf>
    <xf numFmtId="4" fontId="1" fillId="6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4" fontId="5" fillId="0" borderId="1" xfId="0" applyNumberFormat="1" applyFont="1" applyBorder="1" applyAlignment="1">
      <alignment horizontal="right" vertical="center"/>
    </xf>
    <xf numFmtId="4" fontId="6" fillId="6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righ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4" fontId="6" fillId="3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 vertical="center"/>
    </xf>
    <xf numFmtId="4" fontId="4" fillId="5" borderId="1" xfId="0" applyNumberFormat="1" applyFont="1" applyFill="1" applyBorder="1" applyAlignment="1">
      <alignment horizontal="right" vertical="center"/>
    </xf>
    <xf numFmtId="4" fontId="5" fillId="6" borderId="2" xfId="0" applyNumberFormat="1" applyFont="1" applyFill="1" applyBorder="1" applyAlignment="1">
      <alignment horizontal="right" vertical="center"/>
    </xf>
    <xf numFmtId="4" fontId="7" fillId="0" borderId="0" xfId="0" applyNumberFormat="1" applyFont="1"/>
    <xf numFmtId="4" fontId="7" fillId="0" borderId="1" xfId="0" applyNumberFormat="1" applyFont="1" applyBorder="1"/>
    <xf numFmtId="4" fontId="7" fillId="6" borderId="1" xfId="0" applyNumberFormat="1" applyFont="1" applyFill="1" applyBorder="1"/>
    <xf numFmtId="4" fontId="5" fillId="6" borderId="3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/>
    <xf numFmtId="0" fontId="0" fillId="0" borderId="1" xfId="0" applyBorder="1"/>
    <xf numFmtId="4" fontId="5" fillId="8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8" fillId="9" borderId="1" xfId="0" applyNumberFormat="1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 wrapText="1"/>
    </xf>
    <xf numFmtId="4" fontId="2" fillId="6" borderId="4" xfId="0" applyNumberFormat="1" applyFont="1" applyFill="1" applyBorder="1" applyAlignment="1">
      <alignment horizontal="right" vertical="center"/>
    </xf>
    <xf numFmtId="4" fontId="5" fillId="6" borderId="4" xfId="0" applyNumberFormat="1" applyFont="1" applyFill="1" applyBorder="1" applyAlignment="1">
      <alignment horizontal="right" vertical="center"/>
    </xf>
    <xf numFmtId="4" fontId="7" fillId="0" borderId="4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" fontId="7" fillId="9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75"/>
  <sheetViews>
    <sheetView tabSelected="1" topLeftCell="A52" zoomScale="120" zoomScaleNormal="120" workbookViewId="0">
      <selection activeCell="H56" sqref="H56"/>
    </sheetView>
  </sheetViews>
  <sheetFormatPr defaultRowHeight="14.4" x14ac:dyDescent="0.3"/>
  <cols>
    <col min="1" max="1" width="6.5546875" customWidth="1"/>
    <col min="2" max="2" width="42.109375" customWidth="1"/>
    <col min="3" max="3" width="18.109375" hidden="1" customWidth="1"/>
    <col min="4" max="5" width="9.88671875" hidden="1" customWidth="1"/>
    <col min="6" max="6" width="10" hidden="1" customWidth="1"/>
    <col min="7" max="7" width="12.21875" hidden="1" customWidth="1"/>
    <col min="8" max="8" width="10.88671875" style="41" customWidth="1"/>
    <col min="9" max="19" width="0" hidden="1" customWidth="1"/>
  </cols>
  <sheetData>
    <row r="2" spans="1:16" x14ac:dyDescent="0.3">
      <c r="A2" t="s">
        <v>93</v>
      </c>
    </row>
    <row r="3" spans="1:16" ht="18" x14ac:dyDescent="0.35">
      <c r="A3" s="48"/>
      <c r="B3" s="48"/>
      <c r="C3" s="48"/>
      <c r="D3" s="48"/>
      <c r="E3" s="48"/>
      <c r="F3" s="48"/>
      <c r="G3" s="48"/>
    </row>
    <row r="4" spans="1:16" ht="15" thickBot="1" x14ac:dyDescent="0.35"/>
    <row r="5" spans="1:16" ht="33.75" customHeight="1" thickBot="1" x14ac:dyDescent="0.35">
      <c r="A5" s="56" t="s">
        <v>0</v>
      </c>
      <c r="B5" s="57" t="s">
        <v>1</v>
      </c>
      <c r="C5" s="57" t="s">
        <v>78</v>
      </c>
      <c r="D5" s="57" t="s">
        <v>77</v>
      </c>
      <c r="E5" s="57" t="s">
        <v>80</v>
      </c>
      <c r="F5" s="57" t="s">
        <v>79</v>
      </c>
      <c r="G5" s="57" t="s">
        <v>2</v>
      </c>
      <c r="H5" s="58" t="s">
        <v>82</v>
      </c>
    </row>
    <row r="6" spans="1:16" ht="16.5" customHeight="1" x14ac:dyDescent="0.3">
      <c r="A6" s="51">
        <v>1</v>
      </c>
      <c r="B6" s="52" t="s">
        <v>4</v>
      </c>
      <c r="C6" s="53">
        <v>2500</v>
      </c>
      <c r="D6" s="54">
        <v>2500</v>
      </c>
      <c r="E6" s="54">
        <v>2000</v>
      </c>
      <c r="F6" s="54">
        <v>2500</v>
      </c>
      <c r="G6" s="54">
        <f>F6/$F$19*100</f>
        <v>0.33760972316002702</v>
      </c>
      <c r="H6" s="55">
        <v>5000</v>
      </c>
    </row>
    <row r="7" spans="1:16" ht="13.5" customHeight="1" x14ac:dyDescent="0.3">
      <c r="A7" s="10">
        <v>2</v>
      </c>
      <c r="B7" s="11" t="s">
        <v>6</v>
      </c>
      <c r="C7" s="12">
        <v>130000</v>
      </c>
      <c r="D7" s="13">
        <v>130000</v>
      </c>
      <c r="E7" s="13">
        <v>115000</v>
      </c>
      <c r="F7" s="13">
        <v>130000</v>
      </c>
      <c r="G7" s="13">
        <f t="shared" ref="G7:G18" si="0">F7/$F$19*100</f>
        <v>17.555705604321403</v>
      </c>
      <c r="H7" s="42">
        <v>140000</v>
      </c>
    </row>
    <row r="8" spans="1:16" ht="17.25" customHeight="1" x14ac:dyDescent="0.3">
      <c r="A8" s="10">
        <v>3</v>
      </c>
      <c r="B8" s="11" t="s">
        <v>8</v>
      </c>
      <c r="C8" s="12">
        <v>172000</v>
      </c>
      <c r="D8" s="13">
        <v>172000</v>
      </c>
      <c r="E8" s="13">
        <v>160000</v>
      </c>
      <c r="F8" s="13">
        <v>172000</v>
      </c>
      <c r="G8" s="13">
        <f t="shared" si="0"/>
        <v>23.227548953409858</v>
      </c>
      <c r="H8" s="42">
        <v>172000</v>
      </c>
      <c r="I8" s="44">
        <v>8500</v>
      </c>
      <c r="J8" s="44">
        <v>12</v>
      </c>
      <c r="K8">
        <f>I8*J8</f>
        <v>102000</v>
      </c>
      <c r="L8" s="40">
        <v>25000</v>
      </c>
      <c r="M8" s="40">
        <v>20000</v>
      </c>
      <c r="N8" s="40">
        <v>5000</v>
      </c>
      <c r="O8" s="40">
        <v>10000</v>
      </c>
      <c r="P8" s="40">
        <v>10000</v>
      </c>
    </row>
    <row r="9" spans="1:16" ht="17.25" customHeight="1" x14ac:dyDescent="0.3">
      <c r="A9" s="10">
        <v>4</v>
      </c>
      <c r="B9" s="11" t="s">
        <v>89</v>
      </c>
      <c r="C9" s="12"/>
      <c r="D9" s="13"/>
      <c r="E9" s="13"/>
      <c r="F9" s="13"/>
      <c r="G9" s="13"/>
      <c r="H9" s="42">
        <v>24504.5</v>
      </c>
      <c r="I9" s="44"/>
      <c r="J9" s="40"/>
      <c r="L9" s="5"/>
      <c r="M9" s="5"/>
      <c r="N9" s="5"/>
    </row>
    <row r="10" spans="1:16" ht="15" customHeight="1" x14ac:dyDescent="0.3">
      <c r="A10" s="10">
        <v>5</v>
      </c>
      <c r="B10" s="11" t="s">
        <v>9</v>
      </c>
      <c r="C10" s="12">
        <v>36000</v>
      </c>
      <c r="D10" s="13">
        <v>36000</v>
      </c>
      <c r="E10" s="13">
        <v>60000</v>
      </c>
      <c r="F10" s="13">
        <v>36000</v>
      </c>
      <c r="G10" s="13">
        <f t="shared" si="0"/>
        <v>4.8615800135043887</v>
      </c>
      <c r="H10" s="42">
        <v>65400</v>
      </c>
      <c r="I10" s="44">
        <v>3200</v>
      </c>
      <c r="J10" s="40">
        <v>12</v>
      </c>
      <c r="K10">
        <f>I10*J10</f>
        <v>38400</v>
      </c>
      <c r="L10" s="5">
        <v>20000</v>
      </c>
      <c r="M10" s="5"/>
      <c r="N10" s="5">
        <v>5000</v>
      </c>
      <c r="O10" s="5">
        <v>2000</v>
      </c>
    </row>
    <row r="11" spans="1:16" ht="15" customHeight="1" x14ac:dyDescent="0.3">
      <c r="A11" s="10">
        <v>6</v>
      </c>
      <c r="B11" s="11" t="s">
        <v>90</v>
      </c>
      <c r="C11" s="12"/>
      <c r="D11" s="13"/>
      <c r="E11" s="13"/>
      <c r="F11" s="13"/>
      <c r="G11" s="13"/>
      <c r="H11" s="42">
        <v>9801.7999999999993</v>
      </c>
      <c r="I11" s="44"/>
      <c r="J11" s="40"/>
      <c r="L11" s="5"/>
    </row>
    <row r="12" spans="1:16" ht="15.75" customHeight="1" x14ac:dyDescent="0.3">
      <c r="A12" s="10">
        <v>7</v>
      </c>
      <c r="B12" s="11" t="s">
        <v>11</v>
      </c>
      <c r="C12" s="12">
        <v>54000</v>
      </c>
      <c r="D12" s="13">
        <v>54000</v>
      </c>
      <c r="E12" s="13">
        <v>75000</v>
      </c>
      <c r="F12" s="13">
        <v>60000</v>
      </c>
      <c r="G12" s="13">
        <f t="shared" si="0"/>
        <v>8.1026333558406485</v>
      </c>
      <c r="H12" s="42">
        <v>89600</v>
      </c>
      <c r="I12" s="44">
        <v>5300</v>
      </c>
      <c r="J12" s="44">
        <v>12</v>
      </c>
      <c r="K12">
        <f>I12*J12</f>
        <v>63600</v>
      </c>
      <c r="L12" s="40">
        <v>18000</v>
      </c>
      <c r="M12" s="40"/>
      <c r="N12" s="40">
        <v>5000</v>
      </c>
      <c r="O12" s="40">
        <v>3000</v>
      </c>
    </row>
    <row r="13" spans="1:16" ht="15.75" customHeight="1" x14ac:dyDescent="0.3">
      <c r="A13" s="10">
        <v>8</v>
      </c>
      <c r="B13" s="11" t="s">
        <v>91</v>
      </c>
      <c r="C13" s="12"/>
      <c r="D13" s="13"/>
      <c r="E13" s="13"/>
      <c r="F13" s="13"/>
      <c r="G13" s="13"/>
      <c r="H13" s="42">
        <v>14702.7</v>
      </c>
      <c r="I13" s="40"/>
      <c r="J13" s="5"/>
      <c r="L13" s="5"/>
    </row>
    <row r="14" spans="1:16" ht="15" customHeight="1" x14ac:dyDescent="0.3">
      <c r="A14" s="10">
        <v>9</v>
      </c>
      <c r="B14" s="11" t="s">
        <v>12</v>
      </c>
      <c r="C14" s="12">
        <v>40000</v>
      </c>
      <c r="D14" s="13">
        <v>50000</v>
      </c>
      <c r="E14" s="13">
        <v>15000</v>
      </c>
      <c r="F14" s="13">
        <v>30000</v>
      </c>
      <c r="G14" s="13">
        <f t="shared" si="0"/>
        <v>4.0513166779203242</v>
      </c>
      <c r="H14" s="42">
        <v>15000</v>
      </c>
      <c r="I14" s="40">
        <v>30000</v>
      </c>
      <c r="J14" s="5">
        <v>2000</v>
      </c>
      <c r="K14" s="5">
        <v>5000</v>
      </c>
      <c r="L14" s="5">
        <v>7000</v>
      </c>
      <c r="M14" s="47">
        <v>49009</v>
      </c>
    </row>
    <row r="15" spans="1:16" ht="13.5" customHeight="1" x14ac:dyDescent="0.3">
      <c r="A15" s="10">
        <v>10</v>
      </c>
      <c r="B15" s="11" t="s">
        <v>13</v>
      </c>
      <c r="C15" s="12">
        <v>0</v>
      </c>
      <c r="D15" s="13">
        <v>30000</v>
      </c>
      <c r="E15" s="13">
        <v>15000</v>
      </c>
      <c r="F15" s="13">
        <v>30000</v>
      </c>
      <c r="G15" s="13">
        <f t="shared" si="0"/>
        <v>4.0513166779203242</v>
      </c>
      <c r="H15" s="42">
        <v>43500</v>
      </c>
    </row>
    <row r="16" spans="1:16" ht="17.25" customHeight="1" x14ac:dyDescent="0.3">
      <c r="A16" s="10">
        <v>11</v>
      </c>
      <c r="B16" s="11" t="s">
        <v>76</v>
      </c>
      <c r="C16" s="12">
        <v>355000</v>
      </c>
      <c r="D16" s="13">
        <v>200000</v>
      </c>
      <c r="E16" s="13">
        <v>165000</v>
      </c>
      <c r="F16" s="13">
        <v>200000</v>
      </c>
      <c r="G16" s="13">
        <f t="shared" si="0"/>
        <v>27.008777852802162</v>
      </c>
      <c r="H16" s="42">
        <v>277720</v>
      </c>
    </row>
    <row r="17" spans="1:16" ht="27" customHeight="1" x14ac:dyDescent="0.3">
      <c r="A17" s="10">
        <v>12</v>
      </c>
      <c r="B17" s="11" t="s">
        <v>75</v>
      </c>
      <c r="C17" s="12">
        <v>80000</v>
      </c>
      <c r="D17" s="13">
        <v>80000</v>
      </c>
      <c r="E17" s="13">
        <v>235500</v>
      </c>
      <c r="F17" s="13">
        <v>30000</v>
      </c>
      <c r="G17" s="13">
        <f t="shared" si="0"/>
        <v>4.0513166779203242</v>
      </c>
      <c r="H17" s="42">
        <v>30000</v>
      </c>
    </row>
    <row r="18" spans="1:16" ht="17.25" customHeight="1" x14ac:dyDescent="0.3">
      <c r="A18" s="10">
        <v>13</v>
      </c>
      <c r="B18" s="11" t="s">
        <v>15</v>
      </c>
      <c r="C18" s="12">
        <v>2000</v>
      </c>
      <c r="D18" s="13">
        <v>50000</v>
      </c>
      <c r="E18" s="13">
        <v>15000</v>
      </c>
      <c r="F18" s="13">
        <v>50000</v>
      </c>
      <c r="G18" s="13">
        <f t="shared" si="0"/>
        <v>6.7521944632005404</v>
      </c>
      <c r="H18" s="42">
        <v>20000</v>
      </c>
      <c r="I18" s="44">
        <v>25000</v>
      </c>
      <c r="O18" t="s">
        <v>92</v>
      </c>
    </row>
    <row r="19" spans="1:16" ht="15" customHeight="1" x14ac:dyDescent="0.3">
      <c r="A19" s="14"/>
      <c r="B19" s="15" t="s">
        <v>16</v>
      </c>
      <c r="C19" s="16">
        <f>SUM(C6:C18)</f>
        <v>871500</v>
      </c>
      <c r="D19" s="16">
        <f>SUM(D6:D18)</f>
        <v>804500</v>
      </c>
      <c r="E19" s="16">
        <v>857500</v>
      </c>
      <c r="F19" s="16">
        <f>SUM(F6:F18)</f>
        <v>740500</v>
      </c>
      <c r="G19" s="17">
        <f t="shared" ref="G19" si="1">D19/$D$19*100</f>
        <v>100</v>
      </c>
      <c r="H19" s="42">
        <f>SUM(H6:H18)</f>
        <v>907229</v>
      </c>
      <c r="L19">
        <v>907500</v>
      </c>
    </row>
    <row r="20" spans="1:16" ht="15" customHeight="1" x14ac:dyDescent="0.3">
      <c r="A20" s="7"/>
      <c r="B20" s="8"/>
      <c r="C20" s="9"/>
      <c r="D20" s="9"/>
      <c r="E20" s="9"/>
      <c r="F20" s="9"/>
      <c r="G20" s="2"/>
      <c r="L20">
        <v>327000</v>
      </c>
    </row>
    <row r="21" spans="1:16" ht="15" customHeight="1" x14ac:dyDescent="0.3">
      <c r="A21" s="7"/>
      <c r="B21" s="8"/>
      <c r="C21" s="9"/>
      <c r="D21" s="9"/>
      <c r="E21" s="9"/>
      <c r="F21" s="9"/>
      <c r="G21" s="2"/>
      <c r="L21">
        <f>L19-L20</f>
        <v>580500</v>
      </c>
    </row>
    <row r="22" spans="1:16" x14ac:dyDescent="0.3">
      <c r="A22" s="1"/>
      <c r="L22">
        <v>140000</v>
      </c>
    </row>
    <row r="23" spans="1:16" ht="29.25" customHeight="1" x14ac:dyDescent="0.3">
      <c r="A23" s="59" t="s">
        <v>0</v>
      </c>
      <c r="B23" s="59" t="s">
        <v>17</v>
      </c>
      <c r="C23" s="59" t="s">
        <v>78</v>
      </c>
      <c r="D23" s="59" t="s">
        <v>77</v>
      </c>
      <c r="E23" s="59" t="s">
        <v>80</v>
      </c>
      <c r="F23" s="59" t="s">
        <v>79</v>
      </c>
      <c r="G23" s="59" t="s">
        <v>2</v>
      </c>
      <c r="H23" s="60"/>
      <c r="L23">
        <f>L21-L22</f>
        <v>440500</v>
      </c>
    </row>
    <row r="24" spans="1:16" ht="21" customHeight="1" x14ac:dyDescent="0.3">
      <c r="A24" s="18" t="s">
        <v>18</v>
      </c>
      <c r="B24" s="19" t="s">
        <v>19</v>
      </c>
      <c r="C24" s="20">
        <f>C25+C26+C27</f>
        <v>320000</v>
      </c>
      <c r="D24" s="20">
        <f>D25+D26+D27</f>
        <v>305500</v>
      </c>
      <c r="E24" s="20">
        <v>325500</v>
      </c>
      <c r="F24" s="20">
        <f>F25+F26+F27</f>
        <v>305000</v>
      </c>
      <c r="G24" s="20" t="e">
        <f t="shared" ref="G24:H24" si="2">G25+G26+G27</f>
        <v>#REF!</v>
      </c>
      <c r="H24" s="20">
        <f t="shared" si="2"/>
        <v>301000</v>
      </c>
      <c r="L24">
        <v>448000</v>
      </c>
      <c r="M24">
        <v>195000</v>
      </c>
    </row>
    <row r="25" spans="1:16" ht="15.75" customHeight="1" x14ac:dyDescent="0.3">
      <c r="A25" s="10" t="s">
        <v>3</v>
      </c>
      <c r="B25" s="11" t="s">
        <v>20</v>
      </c>
      <c r="C25" s="13">
        <v>200000</v>
      </c>
      <c r="D25" s="13">
        <v>195000</v>
      </c>
      <c r="E25" s="13">
        <v>240000</v>
      </c>
      <c r="F25" s="13">
        <v>195000</v>
      </c>
      <c r="G25" s="21" t="e">
        <f>F25/$F$63*100</f>
        <v>#REF!</v>
      </c>
      <c r="H25" s="42">
        <v>195000</v>
      </c>
      <c r="I25" t="s">
        <v>88</v>
      </c>
      <c r="L25">
        <f>L23-L24</f>
        <v>-7500</v>
      </c>
      <c r="M25">
        <v>100000</v>
      </c>
      <c r="O25" t="s">
        <v>87</v>
      </c>
    </row>
    <row r="26" spans="1:16" ht="12.75" customHeight="1" x14ac:dyDescent="0.3">
      <c r="A26" s="10" t="s">
        <v>5</v>
      </c>
      <c r="B26" s="11" t="s">
        <v>21</v>
      </c>
      <c r="C26" s="13">
        <v>120000</v>
      </c>
      <c r="D26" s="13">
        <v>100000</v>
      </c>
      <c r="E26" s="13">
        <v>75000</v>
      </c>
      <c r="F26" s="13">
        <v>100000</v>
      </c>
      <c r="G26" s="21" t="e">
        <f>F26/$F$63*100</f>
        <v>#REF!</v>
      </c>
      <c r="H26" s="42">
        <v>96000</v>
      </c>
      <c r="I26" t="s">
        <v>88</v>
      </c>
      <c r="M26">
        <v>65000</v>
      </c>
      <c r="O26" s="46">
        <v>475000</v>
      </c>
      <c r="P26" s="46" t="s">
        <v>86</v>
      </c>
    </row>
    <row r="27" spans="1:16" ht="14.25" customHeight="1" x14ac:dyDescent="0.3">
      <c r="A27" s="10" t="s">
        <v>7</v>
      </c>
      <c r="B27" s="11" t="s">
        <v>22</v>
      </c>
      <c r="C27" s="13">
        <v>0</v>
      </c>
      <c r="D27" s="13">
        <v>10500</v>
      </c>
      <c r="E27" s="13">
        <v>10500</v>
      </c>
      <c r="F27" s="13">
        <v>10000</v>
      </c>
      <c r="G27" s="21" t="e">
        <f>F27/$F$63*100</f>
        <v>#REF!</v>
      </c>
      <c r="H27" s="43">
        <v>10000</v>
      </c>
      <c r="I27" s="4" t="s">
        <v>88</v>
      </c>
      <c r="J27" s="4"/>
      <c r="M27">
        <v>78000</v>
      </c>
      <c r="O27" s="46">
        <v>104000</v>
      </c>
      <c r="P27" s="46" t="s">
        <v>83</v>
      </c>
    </row>
    <row r="28" spans="1:16" x14ac:dyDescent="0.3">
      <c r="A28" s="18" t="s">
        <v>23</v>
      </c>
      <c r="B28" s="19" t="s">
        <v>24</v>
      </c>
      <c r="C28" s="20" t="e">
        <f>C29+C30+C35+#REF!</f>
        <v>#REF!</v>
      </c>
      <c r="D28" s="20" t="e">
        <f>D29+D30+D35+#REF!</f>
        <v>#REF!</v>
      </c>
      <c r="E28" s="20">
        <v>102000</v>
      </c>
      <c r="F28" s="20" t="e">
        <f>F29+F30+F35+#REF!</f>
        <v>#REF!</v>
      </c>
      <c r="G28" s="20" t="e">
        <f>G29+G30+G35+#REF!</f>
        <v>#REF!</v>
      </c>
      <c r="H28" s="20">
        <f>H29+H30+H35</f>
        <v>173000</v>
      </c>
      <c r="I28" s="4"/>
      <c r="J28" s="4"/>
      <c r="M28">
        <v>10000</v>
      </c>
      <c r="O28" s="46">
        <v>327000</v>
      </c>
      <c r="P28" s="46" t="s">
        <v>84</v>
      </c>
    </row>
    <row r="29" spans="1:16" ht="33.75" customHeight="1" x14ac:dyDescent="0.3">
      <c r="A29" s="10" t="s">
        <v>3</v>
      </c>
      <c r="B29" s="11" t="s">
        <v>25</v>
      </c>
      <c r="C29" s="13">
        <v>69000</v>
      </c>
      <c r="D29" s="13">
        <v>20000</v>
      </c>
      <c r="E29" s="13">
        <v>10000</v>
      </c>
      <c r="F29" s="13">
        <v>2000</v>
      </c>
      <c r="G29" s="21" t="e">
        <f>F29/$F$63*100</f>
        <v>#REF!</v>
      </c>
      <c r="H29" s="13">
        <v>5000</v>
      </c>
      <c r="I29" s="4" t="s">
        <v>83</v>
      </c>
      <c r="J29" s="4"/>
      <c r="O29" s="46">
        <v>1500</v>
      </c>
      <c r="P29" s="46" t="s">
        <v>85</v>
      </c>
    </row>
    <row r="30" spans="1:16" ht="15" customHeight="1" x14ac:dyDescent="0.3">
      <c r="A30" s="10" t="s">
        <v>5</v>
      </c>
      <c r="B30" s="11" t="s">
        <v>27</v>
      </c>
      <c r="C30" s="13" t="e">
        <f>C31+C32+#REF!+C33+C34</f>
        <v>#REF!</v>
      </c>
      <c r="D30" s="13" t="e">
        <f>D31+D32+#REF!+D33+D34</f>
        <v>#REF!</v>
      </c>
      <c r="E30" s="13">
        <v>87000</v>
      </c>
      <c r="F30" s="13" t="e">
        <f>F31+F32+#REF!+F33+F34</f>
        <v>#REF!</v>
      </c>
      <c r="G30" s="13" t="e">
        <f>G31+G32+#REF!+G33+G34</f>
        <v>#REF!</v>
      </c>
      <c r="H30" s="13">
        <f>H31+H32+H33+H34</f>
        <v>163000</v>
      </c>
      <c r="I30" s="4"/>
      <c r="J30" s="4"/>
    </row>
    <row r="31" spans="1:16" ht="13.5" customHeight="1" x14ac:dyDescent="0.3">
      <c r="A31" s="22" t="s">
        <v>28</v>
      </c>
      <c r="B31" s="23" t="s">
        <v>29</v>
      </c>
      <c r="C31" s="24">
        <v>100000</v>
      </c>
      <c r="D31" s="24">
        <v>50000</v>
      </c>
      <c r="E31" s="24">
        <v>60000</v>
      </c>
      <c r="F31" s="24">
        <v>90250</v>
      </c>
      <c r="G31" s="21" t="e">
        <f>F31/$F$63*100</f>
        <v>#REF!</v>
      </c>
      <c r="H31" s="13">
        <v>65000</v>
      </c>
      <c r="I31" s="4" t="s">
        <v>88</v>
      </c>
      <c r="J31" s="4"/>
    </row>
    <row r="32" spans="1:16" ht="14.25" customHeight="1" x14ac:dyDescent="0.3">
      <c r="A32" s="22" t="s">
        <v>30</v>
      </c>
      <c r="B32" s="23" t="s">
        <v>31</v>
      </c>
      <c r="C32" s="24">
        <v>10000</v>
      </c>
      <c r="D32" s="24">
        <v>5000</v>
      </c>
      <c r="E32" s="24">
        <v>6000</v>
      </c>
      <c r="F32" s="24">
        <v>20000</v>
      </c>
      <c r="G32" s="21" t="e">
        <f>F32/$F$63*100</f>
        <v>#REF!</v>
      </c>
      <c r="H32" s="13">
        <v>78000</v>
      </c>
      <c r="I32" s="4" t="s">
        <v>88</v>
      </c>
      <c r="J32" s="4"/>
      <c r="O32">
        <v>326729</v>
      </c>
    </row>
    <row r="33" spans="1:15" ht="15" customHeight="1" x14ac:dyDescent="0.3">
      <c r="A33" s="22" t="s">
        <v>32</v>
      </c>
      <c r="B33" s="23" t="s">
        <v>34</v>
      </c>
      <c r="C33" s="24">
        <v>20000</v>
      </c>
      <c r="D33" s="24">
        <v>20000</v>
      </c>
      <c r="E33" s="24">
        <v>4000</v>
      </c>
      <c r="F33" s="24">
        <v>3000</v>
      </c>
      <c r="G33" s="21" t="e">
        <f>F33/$F$63*100</f>
        <v>#REF!</v>
      </c>
      <c r="H33" s="43">
        <v>10000</v>
      </c>
      <c r="I33" s="4" t="s">
        <v>88</v>
      </c>
      <c r="J33" s="4"/>
      <c r="O33" t="e">
        <f>O32-#REF!</f>
        <v>#REF!</v>
      </c>
    </row>
    <row r="34" spans="1:15" ht="29.25" customHeight="1" x14ac:dyDescent="0.3">
      <c r="A34" s="22" t="s">
        <v>33</v>
      </c>
      <c r="B34" s="23" t="s">
        <v>36</v>
      </c>
      <c r="C34" s="24">
        <v>5000</v>
      </c>
      <c r="D34" s="24">
        <v>10000</v>
      </c>
      <c r="E34" s="24">
        <v>12000</v>
      </c>
      <c r="F34" s="24">
        <v>16000</v>
      </c>
      <c r="G34" s="21" t="e">
        <f>F34/$F$63*100</f>
        <v>#REF!</v>
      </c>
      <c r="H34" s="43">
        <v>10000</v>
      </c>
      <c r="I34" s="4" t="s">
        <v>88</v>
      </c>
      <c r="J34" s="4"/>
    </row>
    <row r="35" spans="1:15" ht="15.75" customHeight="1" x14ac:dyDescent="0.3">
      <c r="A35" s="10" t="s">
        <v>7</v>
      </c>
      <c r="B35" s="11" t="s">
        <v>37</v>
      </c>
      <c r="C35" s="13">
        <v>2000</v>
      </c>
      <c r="D35" s="13">
        <v>10000</v>
      </c>
      <c r="E35" s="13">
        <v>5000</v>
      </c>
      <c r="F35" s="13">
        <v>2000</v>
      </c>
      <c r="G35" s="21" t="e">
        <f>F35/$F$63*100</f>
        <v>#REF!</v>
      </c>
      <c r="H35" s="43">
        <v>5000</v>
      </c>
      <c r="I35" s="6" t="s">
        <v>83</v>
      </c>
      <c r="J35" s="4"/>
    </row>
    <row r="36" spans="1:15" ht="19.5" customHeight="1" x14ac:dyDescent="0.3">
      <c r="A36" s="18" t="s">
        <v>38</v>
      </c>
      <c r="B36" s="26" t="s">
        <v>39</v>
      </c>
      <c r="C36" s="27">
        <f>C37+C40+C46</f>
        <v>63000</v>
      </c>
      <c r="D36" s="27">
        <f>D37+D40+D46</f>
        <v>69500</v>
      </c>
      <c r="E36" s="27">
        <v>45500</v>
      </c>
      <c r="F36" s="27">
        <f>F37+F40+F46</f>
        <v>49500</v>
      </c>
      <c r="G36" s="27" t="e">
        <f t="shared" ref="G36:H36" si="3">G37+G40+G46</f>
        <v>#REF!</v>
      </c>
      <c r="H36" s="27">
        <f>H37+H40+H46</f>
        <v>64000</v>
      </c>
      <c r="I36" s="6"/>
      <c r="J36" s="4"/>
    </row>
    <row r="37" spans="1:15" ht="17.25" customHeight="1" x14ac:dyDescent="0.3">
      <c r="A37" s="28" t="s">
        <v>3</v>
      </c>
      <c r="B37" s="29" t="s">
        <v>40</v>
      </c>
      <c r="C37" s="25">
        <v>4000</v>
      </c>
      <c r="D37" s="25">
        <f>D38+D39</f>
        <v>15000</v>
      </c>
      <c r="E37" s="25">
        <v>8000</v>
      </c>
      <c r="F37" s="25">
        <f>F38+F39</f>
        <v>7000</v>
      </c>
      <c r="G37" s="25" t="e">
        <f t="shared" ref="G37:H37" si="4">G38+G39</f>
        <v>#REF!</v>
      </c>
      <c r="H37" s="25">
        <f t="shared" si="4"/>
        <v>9000</v>
      </c>
      <c r="I37" s="6"/>
      <c r="J37" s="4"/>
    </row>
    <row r="38" spans="1:15" ht="18" customHeight="1" x14ac:dyDescent="0.3">
      <c r="A38" s="22" t="s">
        <v>26</v>
      </c>
      <c r="B38" s="30" t="s">
        <v>41</v>
      </c>
      <c r="C38" s="24">
        <v>2000</v>
      </c>
      <c r="D38" s="24">
        <v>5000</v>
      </c>
      <c r="E38" s="24">
        <v>3000</v>
      </c>
      <c r="F38" s="24">
        <v>2000</v>
      </c>
      <c r="G38" s="21" t="e">
        <f>F38/$F$63*100</f>
        <v>#REF!</v>
      </c>
      <c r="H38" s="13">
        <v>7000</v>
      </c>
      <c r="I38" s="6" t="s">
        <v>83</v>
      </c>
      <c r="J38" s="4"/>
    </row>
    <row r="39" spans="1:15" ht="16.5" customHeight="1" x14ac:dyDescent="0.3">
      <c r="A39" s="22" t="s">
        <v>42</v>
      </c>
      <c r="B39" s="30" t="s">
        <v>43</v>
      </c>
      <c r="C39" s="24">
        <v>2000</v>
      </c>
      <c r="D39" s="24">
        <v>10000</v>
      </c>
      <c r="E39" s="24">
        <v>5000</v>
      </c>
      <c r="F39" s="24">
        <v>5000</v>
      </c>
      <c r="G39" s="21" t="e">
        <f>F39/$F$63*100</f>
        <v>#REF!</v>
      </c>
      <c r="H39" s="13">
        <v>2000</v>
      </c>
      <c r="I39" s="6" t="s">
        <v>83</v>
      </c>
      <c r="J39" s="4"/>
    </row>
    <row r="40" spans="1:15" ht="15.75" customHeight="1" x14ac:dyDescent="0.3">
      <c r="A40" s="28" t="s">
        <v>5</v>
      </c>
      <c r="B40" s="29" t="s">
        <v>44</v>
      </c>
      <c r="C40" s="25">
        <f>C41+C42+C43+C44+C45</f>
        <v>54000</v>
      </c>
      <c r="D40" s="25">
        <f>D41+D42+D43+D44+D45</f>
        <v>47000</v>
      </c>
      <c r="E40" s="25">
        <v>32000</v>
      </c>
      <c r="F40" s="25">
        <f>F41+F42+F43+F44+F45</f>
        <v>37500</v>
      </c>
      <c r="G40" s="25" t="e">
        <f t="shared" ref="G40:H40" si="5">G41+G42+G43+G44+G45</f>
        <v>#REF!</v>
      </c>
      <c r="H40" s="25">
        <f t="shared" si="5"/>
        <v>25000</v>
      </c>
      <c r="I40" s="6"/>
      <c r="J40" s="4"/>
    </row>
    <row r="41" spans="1:15" ht="28.5" customHeight="1" x14ac:dyDescent="0.3">
      <c r="A41" s="22" t="s">
        <v>28</v>
      </c>
      <c r="B41" s="30" t="s">
        <v>45</v>
      </c>
      <c r="C41" s="24">
        <v>2000</v>
      </c>
      <c r="D41" s="24">
        <v>2000</v>
      </c>
      <c r="E41" s="24">
        <v>2000</v>
      </c>
      <c r="F41" s="24">
        <v>500</v>
      </c>
      <c r="G41" s="21" t="e">
        <f>F41/$F$63*100</f>
        <v>#REF!</v>
      </c>
      <c r="H41" s="42">
        <v>1000</v>
      </c>
      <c r="I41" s="3" t="s">
        <v>83</v>
      </c>
    </row>
    <row r="42" spans="1:15" ht="29.25" customHeight="1" x14ac:dyDescent="0.3">
      <c r="A42" s="22" t="s">
        <v>30</v>
      </c>
      <c r="B42" s="30" t="s">
        <v>46</v>
      </c>
      <c r="C42" s="24">
        <v>20000</v>
      </c>
      <c r="D42" s="24">
        <v>20000</v>
      </c>
      <c r="E42" s="24">
        <v>15000</v>
      </c>
      <c r="F42" s="24">
        <v>12000</v>
      </c>
      <c r="G42" s="21" t="e">
        <f>F42/$F$63*100</f>
        <v>#REF!</v>
      </c>
      <c r="H42" s="42">
        <v>10000</v>
      </c>
      <c r="I42" s="3" t="s">
        <v>83</v>
      </c>
    </row>
    <row r="43" spans="1:15" ht="16.5" customHeight="1" x14ac:dyDescent="0.3">
      <c r="A43" s="22" t="s">
        <v>32</v>
      </c>
      <c r="B43" s="30" t="s">
        <v>47</v>
      </c>
      <c r="C43" s="24">
        <v>25000</v>
      </c>
      <c r="D43" s="24">
        <v>10000</v>
      </c>
      <c r="E43" s="24">
        <v>5000</v>
      </c>
      <c r="F43" s="24">
        <v>7000</v>
      </c>
      <c r="G43" s="21" t="e">
        <f>F43/$F$63*100</f>
        <v>#REF!</v>
      </c>
      <c r="H43" s="42">
        <v>5000</v>
      </c>
      <c r="I43" s="6" t="s">
        <v>83</v>
      </c>
    </row>
    <row r="44" spans="1:15" ht="15" customHeight="1" x14ac:dyDescent="0.3">
      <c r="A44" s="22" t="s">
        <v>33</v>
      </c>
      <c r="B44" s="30" t="s">
        <v>48</v>
      </c>
      <c r="C44" s="24">
        <v>2000</v>
      </c>
      <c r="D44" s="24">
        <v>5000</v>
      </c>
      <c r="E44" s="24">
        <v>5000</v>
      </c>
      <c r="F44" s="24">
        <v>15000</v>
      </c>
      <c r="G44" s="21" t="e">
        <f>F44/$F$63*100</f>
        <v>#REF!</v>
      </c>
      <c r="H44" s="42">
        <v>7000</v>
      </c>
      <c r="I44" s="6" t="s">
        <v>83</v>
      </c>
    </row>
    <row r="45" spans="1:15" ht="15" customHeight="1" x14ac:dyDescent="0.3">
      <c r="A45" s="22" t="s">
        <v>35</v>
      </c>
      <c r="B45" s="30" t="s">
        <v>49</v>
      </c>
      <c r="C45" s="24">
        <v>5000</v>
      </c>
      <c r="D45" s="24">
        <v>10000</v>
      </c>
      <c r="E45" s="24">
        <v>5000</v>
      </c>
      <c r="F45" s="24">
        <v>3000</v>
      </c>
      <c r="G45" s="21" t="e">
        <f>F45/$F$63*100</f>
        <v>#REF!</v>
      </c>
      <c r="H45" s="42">
        <v>2000</v>
      </c>
      <c r="I45" s="6" t="s">
        <v>83</v>
      </c>
    </row>
    <row r="46" spans="1:15" ht="15.75" customHeight="1" x14ac:dyDescent="0.3">
      <c r="A46" s="10" t="s">
        <v>7</v>
      </c>
      <c r="B46" s="11" t="s">
        <v>50</v>
      </c>
      <c r="C46" s="13">
        <v>5000</v>
      </c>
      <c r="D46" s="13">
        <v>7500</v>
      </c>
      <c r="E46" s="13">
        <v>5500</v>
      </c>
      <c r="F46" s="13">
        <v>5000</v>
      </c>
      <c r="G46" s="21" t="e">
        <f>F46/$F$63*100</f>
        <v>#REF!</v>
      </c>
      <c r="H46" s="42">
        <v>30000</v>
      </c>
      <c r="I46" s="6" t="s">
        <v>83</v>
      </c>
    </row>
    <row r="47" spans="1:15" ht="15" customHeight="1" x14ac:dyDescent="0.3">
      <c r="A47" s="18" t="s">
        <v>51</v>
      </c>
      <c r="B47" s="19" t="s">
        <v>52</v>
      </c>
      <c r="C47" s="27" t="e">
        <f>C48+C49+#REF!</f>
        <v>#REF!</v>
      </c>
      <c r="D47" s="27" t="e">
        <f>D48+D49+#REF!</f>
        <v>#REF!</v>
      </c>
      <c r="E47" s="27">
        <v>13500</v>
      </c>
      <c r="F47" s="27" t="e">
        <f>F48+F49+#REF!</f>
        <v>#REF!</v>
      </c>
      <c r="G47" s="27" t="e">
        <f>G48+G49+#REF!</f>
        <v>#REF!</v>
      </c>
      <c r="H47" s="27">
        <f>H48+H49</f>
        <v>15000</v>
      </c>
    </row>
    <row r="48" spans="1:15" ht="30" customHeight="1" x14ac:dyDescent="0.3">
      <c r="A48" s="10" t="s">
        <v>3</v>
      </c>
      <c r="B48" s="11" t="s">
        <v>53</v>
      </c>
      <c r="C48" s="13">
        <v>25000</v>
      </c>
      <c r="D48" s="13">
        <v>25000</v>
      </c>
      <c r="E48" s="13">
        <v>5000</v>
      </c>
      <c r="F48" s="13">
        <v>5000</v>
      </c>
      <c r="G48" s="21" t="e">
        <f>F48/$F$63*100</f>
        <v>#REF!</v>
      </c>
      <c r="H48" s="42">
        <v>10000</v>
      </c>
      <c r="I48" s="6" t="s">
        <v>83</v>
      </c>
    </row>
    <row r="49" spans="1:12" ht="14.25" customHeight="1" x14ac:dyDescent="0.3">
      <c r="A49" s="10" t="s">
        <v>5</v>
      </c>
      <c r="B49" s="11" t="s">
        <v>54</v>
      </c>
      <c r="C49" s="13">
        <v>2000</v>
      </c>
      <c r="D49" s="13">
        <v>10500</v>
      </c>
      <c r="E49" s="13">
        <v>5500</v>
      </c>
      <c r="F49" s="13">
        <v>5000</v>
      </c>
      <c r="G49" s="21" t="e">
        <f>F49/$F$63*100</f>
        <v>#REF!</v>
      </c>
      <c r="H49" s="42">
        <v>5000</v>
      </c>
      <c r="I49" s="6" t="s">
        <v>83</v>
      </c>
    </row>
    <row r="50" spans="1:12" ht="14.25" customHeight="1" x14ac:dyDescent="0.3">
      <c r="A50" s="18" t="s">
        <v>55</v>
      </c>
      <c r="B50" s="19" t="s">
        <v>56</v>
      </c>
      <c r="C50" s="27" t="e">
        <f>C51+C52+#REF!</f>
        <v>#REF!</v>
      </c>
      <c r="D50" s="27" t="e">
        <f>D51+D52+#REF!</f>
        <v>#REF!</v>
      </c>
      <c r="E50" s="27">
        <v>12000</v>
      </c>
      <c r="F50" s="27" t="e">
        <f>F51+F52+#REF!</f>
        <v>#REF!</v>
      </c>
      <c r="G50" s="27" t="e">
        <f>G51+G52+#REF!</f>
        <v>#REF!</v>
      </c>
      <c r="H50" s="27">
        <f>H51+H52</f>
        <v>10000</v>
      </c>
    </row>
    <row r="51" spans="1:12" ht="26.25" customHeight="1" x14ac:dyDescent="0.3">
      <c r="A51" s="10" t="s">
        <v>3</v>
      </c>
      <c r="B51" s="11" t="s">
        <v>57</v>
      </c>
      <c r="C51" s="13">
        <v>50000</v>
      </c>
      <c r="D51" s="13">
        <v>20000</v>
      </c>
      <c r="E51" s="13">
        <v>5000</v>
      </c>
      <c r="F51" s="13">
        <v>7000</v>
      </c>
      <c r="G51" s="21" t="e">
        <f>F51/$F$63*100</f>
        <v>#REF!</v>
      </c>
      <c r="H51" s="42">
        <v>7000</v>
      </c>
      <c r="I51" t="s">
        <v>88</v>
      </c>
    </row>
    <row r="52" spans="1:12" ht="25.5" customHeight="1" x14ac:dyDescent="0.3">
      <c r="A52" s="10" t="s">
        <v>5</v>
      </c>
      <c r="B52" s="11" t="s">
        <v>58</v>
      </c>
      <c r="C52" s="13">
        <v>2000</v>
      </c>
      <c r="D52" s="13">
        <v>2000</v>
      </c>
      <c r="E52" s="13">
        <v>2000</v>
      </c>
      <c r="F52" s="13">
        <v>1000</v>
      </c>
      <c r="G52" s="21" t="e">
        <f>F52/$F$63*100</f>
        <v>#REF!</v>
      </c>
      <c r="H52" s="42">
        <v>3000</v>
      </c>
      <c r="I52" t="s">
        <v>83</v>
      </c>
    </row>
    <row r="53" spans="1:12" ht="17.25" customHeight="1" x14ac:dyDescent="0.3">
      <c r="A53" s="18" t="s">
        <v>59</v>
      </c>
      <c r="B53" s="19" t="s">
        <v>60</v>
      </c>
      <c r="C53" s="27" t="e">
        <f>C54+C55+C56+#REF!+C57+#REF!</f>
        <v>#REF!</v>
      </c>
      <c r="D53" s="27" t="e">
        <f>D54+D55+D56+#REF!+D57+#REF!</f>
        <v>#REF!</v>
      </c>
      <c r="E53" s="27">
        <v>22500</v>
      </c>
      <c r="F53" s="27" t="e">
        <f>F54+F55+F56+#REF!+F57+#REF!</f>
        <v>#REF!</v>
      </c>
      <c r="G53" s="27" t="e">
        <f>G54+G55+G56+#REF!+G57+#REF!</f>
        <v>#REF!</v>
      </c>
      <c r="H53" s="27">
        <f>H54+H55+H56+H57</f>
        <v>12000</v>
      </c>
      <c r="L53">
        <v>907229</v>
      </c>
    </row>
    <row r="54" spans="1:12" ht="16.5" customHeight="1" x14ac:dyDescent="0.3">
      <c r="A54" s="10" t="s">
        <v>3</v>
      </c>
      <c r="B54" s="11" t="s">
        <v>61</v>
      </c>
      <c r="C54" s="13">
        <v>3000</v>
      </c>
      <c r="D54" s="13">
        <v>3000</v>
      </c>
      <c r="E54" s="13">
        <v>3000</v>
      </c>
      <c r="F54" s="13">
        <v>1000</v>
      </c>
      <c r="G54" s="21" t="e">
        <f>F54/$F$63*100</f>
        <v>#REF!</v>
      </c>
      <c r="H54" s="42">
        <v>5000</v>
      </c>
      <c r="I54" t="s">
        <v>83</v>
      </c>
      <c r="L54">
        <v>908729</v>
      </c>
    </row>
    <row r="55" spans="1:12" ht="12.75" customHeight="1" x14ac:dyDescent="0.3">
      <c r="A55" s="10" t="s">
        <v>5</v>
      </c>
      <c r="B55" s="11" t="s">
        <v>62</v>
      </c>
      <c r="C55" s="13">
        <v>3000</v>
      </c>
      <c r="D55" s="13">
        <v>3000</v>
      </c>
      <c r="E55" s="13">
        <v>3000</v>
      </c>
      <c r="F55" s="13">
        <v>5000</v>
      </c>
      <c r="G55" s="21" t="e">
        <f>F55/$F$63*100</f>
        <v>#REF!</v>
      </c>
      <c r="H55" s="42">
        <v>3000</v>
      </c>
      <c r="I55" t="s">
        <v>83</v>
      </c>
      <c r="L55">
        <f>L53-L54</f>
        <v>-1500</v>
      </c>
    </row>
    <row r="56" spans="1:12" ht="13.5" customHeight="1" x14ac:dyDescent="0.3">
      <c r="A56" s="10" t="s">
        <v>7</v>
      </c>
      <c r="B56" s="11" t="s">
        <v>63</v>
      </c>
      <c r="C56" s="13">
        <v>500</v>
      </c>
      <c r="D56" s="13">
        <v>5000</v>
      </c>
      <c r="E56" s="13">
        <v>5000</v>
      </c>
      <c r="F56" s="13">
        <v>1000</v>
      </c>
      <c r="G56" s="21" t="e">
        <f>F56/$F$63*100</f>
        <v>#REF!</v>
      </c>
      <c r="H56" s="42">
        <v>2000</v>
      </c>
      <c r="I56" t="s">
        <v>83</v>
      </c>
    </row>
    <row r="57" spans="1:12" ht="14.25" customHeight="1" x14ac:dyDescent="0.3">
      <c r="A57" s="10" t="s">
        <v>10</v>
      </c>
      <c r="B57" s="11" t="s">
        <v>64</v>
      </c>
      <c r="C57" s="13">
        <v>2500</v>
      </c>
      <c r="D57" s="13">
        <v>2500</v>
      </c>
      <c r="E57" s="13">
        <v>2500</v>
      </c>
      <c r="F57" s="13">
        <v>2500</v>
      </c>
      <c r="G57" s="21" t="e">
        <f>F57/$F$63*100</f>
        <v>#REF!</v>
      </c>
      <c r="H57" s="42">
        <v>2000</v>
      </c>
      <c r="I57" t="s">
        <v>83</v>
      </c>
    </row>
    <row r="58" spans="1:12" ht="16.5" customHeight="1" x14ac:dyDescent="0.3">
      <c r="A58" s="18" t="s">
        <v>65</v>
      </c>
      <c r="B58" s="19" t="s">
        <v>66</v>
      </c>
      <c r="C58" s="27" t="e">
        <f>#REF!</f>
        <v>#REF!</v>
      </c>
      <c r="D58" s="27" t="e">
        <f>#REF!</f>
        <v>#REF!</v>
      </c>
      <c r="E58" s="27">
        <v>5000</v>
      </c>
      <c r="F58" s="27">
        <v>4000</v>
      </c>
      <c r="G58" s="27">
        <v>4000</v>
      </c>
      <c r="H58" s="27">
        <v>4000</v>
      </c>
    </row>
    <row r="59" spans="1:12" ht="26.25" customHeight="1" x14ac:dyDescent="0.3">
      <c r="A59" s="18" t="s">
        <v>67</v>
      </c>
      <c r="B59" s="19" t="s">
        <v>68</v>
      </c>
      <c r="C59" s="27" t="e">
        <f>#REF!+C60</f>
        <v>#REF!</v>
      </c>
      <c r="D59" s="27" t="e">
        <f>#REF!+D60</f>
        <v>#REF!</v>
      </c>
      <c r="E59" s="27">
        <v>330000</v>
      </c>
      <c r="F59" s="27" t="e">
        <f>#REF!+F60</f>
        <v>#REF!</v>
      </c>
      <c r="G59" s="27" t="e">
        <f>#REF!+G60</f>
        <v>#REF!</v>
      </c>
      <c r="H59" s="27">
        <v>326729</v>
      </c>
    </row>
    <row r="60" spans="1:12" ht="15.75" customHeight="1" x14ac:dyDescent="0.3">
      <c r="A60" s="10" t="s">
        <v>5</v>
      </c>
      <c r="B60" s="11" t="s">
        <v>14</v>
      </c>
      <c r="C60" s="13">
        <v>150000</v>
      </c>
      <c r="D60" s="13">
        <v>200000</v>
      </c>
      <c r="E60" s="13">
        <v>325000</v>
      </c>
      <c r="F60" s="13">
        <v>200000</v>
      </c>
      <c r="G60" s="21" t="e">
        <f>F60/$F$63*100</f>
        <v>#REF!</v>
      </c>
      <c r="H60" s="42">
        <v>326729</v>
      </c>
      <c r="I60" t="s">
        <v>84</v>
      </c>
    </row>
    <row r="61" spans="1:12" ht="24" customHeight="1" x14ac:dyDescent="0.3">
      <c r="A61" s="31" t="s">
        <v>69</v>
      </c>
      <c r="B61" s="19" t="s">
        <v>70</v>
      </c>
      <c r="C61" s="27">
        <v>1500</v>
      </c>
      <c r="D61" s="27">
        <v>1500</v>
      </c>
      <c r="E61" s="27">
        <v>1500</v>
      </c>
      <c r="F61" s="27">
        <v>750</v>
      </c>
      <c r="G61" s="27">
        <v>750</v>
      </c>
      <c r="H61" s="27">
        <v>1500</v>
      </c>
      <c r="I61" t="s">
        <v>85</v>
      </c>
    </row>
    <row r="62" spans="1:12" ht="27" customHeight="1" x14ac:dyDescent="0.3">
      <c r="A62" s="18" t="s">
        <v>71</v>
      </c>
      <c r="B62" s="19" t="s">
        <v>72</v>
      </c>
      <c r="C62" s="32">
        <v>0</v>
      </c>
      <c r="D62" s="32">
        <v>0</v>
      </c>
      <c r="E62" s="32">
        <v>0</v>
      </c>
      <c r="F62" s="32"/>
      <c r="G62" s="20">
        <v>0</v>
      </c>
      <c r="H62" s="45"/>
    </row>
    <row r="63" spans="1:12" ht="15" customHeight="1" x14ac:dyDescent="0.3">
      <c r="A63" s="33"/>
      <c r="B63" s="34" t="s">
        <v>73</v>
      </c>
      <c r="C63" s="35" t="e">
        <f>C24+C28+C36+C47+C50+C53+C58+C59+C61</f>
        <v>#REF!</v>
      </c>
      <c r="D63" s="35" t="e">
        <f>D24+D28+D36+D47+D50+D53+D58+D59+D61</f>
        <v>#REF!</v>
      </c>
      <c r="E63" s="35">
        <v>857500</v>
      </c>
      <c r="F63" s="35" t="e">
        <f>F24+F28+F36+F47+F50+F53+F58+F59+F61</f>
        <v>#REF!</v>
      </c>
      <c r="G63" s="35" t="e">
        <f>G24+G28+G36+G47+G50+G53+G58+G59+G61</f>
        <v>#REF!</v>
      </c>
      <c r="H63" s="35">
        <f>H24+H28+H36+H47+H50+H53+H58+H59+H61</f>
        <v>907229</v>
      </c>
    </row>
    <row r="64" spans="1:12" ht="41.25" customHeight="1" x14ac:dyDescent="0.3">
      <c r="A64" s="36"/>
      <c r="B64" s="37" t="s">
        <v>74</v>
      </c>
      <c r="C64" s="38">
        <v>70000</v>
      </c>
      <c r="D64" s="38">
        <v>80000</v>
      </c>
      <c r="E64" s="38">
        <v>235500</v>
      </c>
      <c r="F64" s="38" t="s">
        <v>81</v>
      </c>
      <c r="G64" s="39"/>
      <c r="H64" s="50">
        <v>30000</v>
      </c>
    </row>
    <row r="67" spans="4:10" hidden="1" x14ac:dyDescent="0.3">
      <c r="D67">
        <v>750</v>
      </c>
      <c r="H67" s="41">
        <v>907229</v>
      </c>
      <c r="I67">
        <v>-811229</v>
      </c>
      <c r="J67" s="49">
        <f>H67+I67</f>
        <v>96000</v>
      </c>
    </row>
    <row r="68" spans="4:10" x14ac:dyDescent="0.3">
      <c r="D68">
        <v>205000</v>
      </c>
    </row>
    <row r="69" spans="4:10" x14ac:dyDescent="0.3">
      <c r="D69">
        <v>4000</v>
      </c>
    </row>
    <row r="70" spans="4:10" x14ac:dyDescent="0.3">
      <c r="D70">
        <v>15000</v>
      </c>
    </row>
    <row r="71" spans="4:10" x14ac:dyDescent="0.3">
      <c r="D71">
        <v>13000</v>
      </c>
    </row>
    <row r="72" spans="4:10" x14ac:dyDescent="0.3">
      <c r="D72">
        <v>10000</v>
      </c>
    </row>
    <row r="73" spans="4:10" x14ac:dyDescent="0.3">
      <c r="D73">
        <v>49500</v>
      </c>
    </row>
    <row r="74" spans="4:10" x14ac:dyDescent="0.3">
      <c r="D74">
        <v>138250</v>
      </c>
    </row>
    <row r="75" spans="4:10" x14ac:dyDescent="0.3">
      <c r="D75">
        <v>305000</v>
      </c>
    </row>
  </sheetData>
  <autoFilter ref="I3:I64"/>
  <mergeCells count="1">
    <mergeCell ref="A3:G3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Kristina Frković</cp:lastModifiedBy>
  <cp:lastPrinted>2018-10-23T13:09:55Z</cp:lastPrinted>
  <dcterms:created xsi:type="dcterms:W3CDTF">2015-12-09T12:02:05Z</dcterms:created>
  <dcterms:modified xsi:type="dcterms:W3CDTF">2018-10-27T09:03:33Z</dcterms:modified>
</cp:coreProperties>
</file>